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ropbox\00_C3-ACG\0000 YOCALCULO\"/>
    </mc:Choice>
  </mc:AlternateContent>
  <xr:revisionPtr revIDLastSave="0" documentId="8_{71679752-4AD1-4E45-9AC8-8561AB38871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  <sheet name="Hoja2" sheetId="2" r:id="rId2"/>
    <sheet name="Hoja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1" i="1" l="1"/>
  <c r="B25" i="1"/>
  <c r="B27" i="1" l="1"/>
  <c r="B16" i="1"/>
  <c r="B19" i="1" s="1"/>
  <c r="B15" i="1"/>
  <c r="B18" i="1" s="1"/>
  <c r="D44" i="1" l="1"/>
  <c r="B39" i="1"/>
  <c r="D47" i="1" l="1"/>
  <c r="B44" i="1" l="1"/>
  <c r="B45" i="1"/>
  <c r="B46" i="1"/>
  <c r="D45" i="1"/>
  <c r="B47" i="1" l="1"/>
  <c r="B30" i="1"/>
  <c r="D31" i="1" l="1"/>
  <c r="B31" i="1"/>
  <c r="B3" i="1"/>
  <c r="B24" i="1" s="1"/>
  <c r="C32" i="1" s="1"/>
  <c r="C29" i="1" l="1"/>
  <c r="B32" i="1" s="1"/>
  <c r="B26" i="1"/>
  <c r="C31" i="1"/>
  <c r="B29" i="1" l="1"/>
  <c r="B33" i="1" s="1"/>
  <c r="D32" i="1"/>
  <c r="D29" i="1"/>
  <c r="C30" i="1" l="1"/>
  <c r="C33" i="1" s="1"/>
  <c r="D33" i="1"/>
  <c r="B37" i="1" l="1"/>
  <c r="B36" i="1"/>
</calcChain>
</file>

<file path=xl/sharedStrings.xml><?xml version="1.0" encoding="utf-8"?>
<sst xmlns="http://schemas.openxmlformats.org/spreadsheetml/2006/main" count="57" uniqueCount="57">
  <si>
    <r>
      <rPr>
        <sz val="11"/>
        <color theme="1"/>
        <rFont val="Calibri"/>
        <family val="2"/>
      </rPr>
      <t>φ</t>
    </r>
    <r>
      <rPr>
        <sz val="11"/>
        <color theme="1"/>
        <rFont val="Calibri"/>
        <family val="2"/>
        <scheme val="minor"/>
      </rPr>
      <t xml:space="preserve"> (rad)</t>
    </r>
  </si>
  <si>
    <t>c (kN/m2)</t>
  </si>
  <si>
    <t>D (m)</t>
  </si>
  <si>
    <t>B (m)</t>
  </si>
  <si>
    <r>
      <t>N</t>
    </r>
    <r>
      <rPr>
        <vertAlign val="subscript"/>
        <sz val="11"/>
        <color theme="1"/>
        <rFont val="Calibri"/>
        <family val="2"/>
        <scheme val="minor"/>
      </rPr>
      <t>spt</t>
    </r>
  </si>
  <si>
    <r>
      <t>s</t>
    </r>
    <r>
      <rPr>
        <vertAlign val="subscript"/>
        <sz val="11"/>
        <color theme="1"/>
        <rFont val="Calibri"/>
        <family val="2"/>
        <scheme val="minor"/>
      </rPr>
      <t>t</t>
    </r>
    <r>
      <rPr>
        <sz val="11"/>
        <color theme="1"/>
        <rFont val="Calibri"/>
        <family val="2"/>
        <scheme val="minor"/>
      </rPr>
      <t xml:space="preserve"> (mm)</t>
    </r>
  </si>
  <si>
    <t>TÉRMINO DE COHESIÓN</t>
  </si>
  <si>
    <t>N</t>
  </si>
  <si>
    <t>d</t>
  </si>
  <si>
    <t>s</t>
  </si>
  <si>
    <t>TÉRMINO DE SOBRECARGA</t>
  </si>
  <si>
    <t>TÉRMINO DE PESO ESPECÍFICO</t>
  </si>
  <si>
    <t>L (m)</t>
  </si>
  <si>
    <t>q (kN/m2)</t>
  </si>
  <si>
    <r>
      <t>q</t>
    </r>
    <r>
      <rPr>
        <vertAlign val="subscript"/>
        <sz val="11"/>
        <color theme="1"/>
        <rFont val="Calibri"/>
        <family val="2"/>
        <scheme val="minor"/>
      </rPr>
      <t>adm</t>
    </r>
    <r>
      <rPr>
        <sz val="11"/>
        <color theme="1"/>
        <rFont val="Calibri"/>
        <family val="2"/>
        <scheme val="minor"/>
      </rPr>
      <t xml:space="preserve"> (kN/m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)</t>
    </r>
  </si>
  <si>
    <t>&lt;2B,&lt;2m.</t>
  </si>
  <si>
    <t>MEYERHOF</t>
  </si>
  <si>
    <t>BRINCH HANSEN</t>
  </si>
  <si>
    <r>
      <t>ϒ</t>
    </r>
    <r>
      <rPr>
        <vertAlign val="subscript"/>
        <sz val="11"/>
        <color theme="1"/>
        <rFont val="Calibri"/>
        <family val="2"/>
      </rPr>
      <t>R</t>
    </r>
  </si>
  <si>
    <t>ASIENTO</t>
  </si>
  <si>
    <r>
      <t>TENSIÓN (kN/m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)</t>
    </r>
  </si>
  <si>
    <t>Si (mm)</t>
  </si>
  <si>
    <r>
      <t>I</t>
    </r>
    <r>
      <rPr>
        <vertAlign val="subscript"/>
        <sz val="11"/>
        <color theme="1"/>
        <rFont val="Calibri"/>
        <family val="2"/>
        <scheme val="minor"/>
      </rPr>
      <t>c</t>
    </r>
  </si>
  <si>
    <r>
      <t>f</t>
    </r>
    <r>
      <rPr>
        <vertAlign val="subscript"/>
        <sz val="11"/>
        <color theme="1"/>
        <rFont val="Calibri"/>
        <family val="2"/>
        <scheme val="minor"/>
      </rPr>
      <t>I</t>
    </r>
  </si>
  <si>
    <r>
      <t>f</t>
    </r>
    <r>
      <rPr>
        <vertAlign val="subscript"/>
        <sz val="11"/>
        <color theme="1"/>
        <rFont val="Calibri"/>
        <family val="2"/>
        <scheme val="minor"/>
      </rPr>
      <t>s</t>
    </r>
  </si>
  <si>
    <r>
      <t>H</t>
    </r>
    <r>
      <rPr>
        <vertAlign val="subscript"/>
        <sz val="11"/>
        <color theme="1"/>
        <rFont val="Calibri"/>
        <family val="2"/>
        <scheme val="minor"/>
      </rPr>
      <t>S</t>
    </r>
    <r>
      <rPr>
        <sz val="11"/>
        <color theme="1"/>
        <rFont val="Calibri"/>
        <family val="2"/>
        <scheme val="minor"/>
      </rPr>
      <t xml:space="preserve"> CAPA RÍGIDA</t>
    </r>
  </si>
  <si>
    <t>SUELOS GRANULARES. SIN CONSOLIDACIÓN</t>
  </si>
  <si>
    <t>FORMULACIÓN ELÁSTICA. SIN CONSOLIDACIÓN</t>
  </si>
  <si>
    <t>Z=2B. Si (mm)</t>
  </si>
  <si>
    <r>
      <t>Z=</t>
    </r>
    <r>
      <rPr>
        <sz val="11"/>
        <color theme="1"/>
        <rFont val="Calibri"/>
        <family val="2"/>
      </rPr>
      <t>ꚙ</t>
    </r>
    <r>
      <rPr>
        <sz val="11"/>
        <color theme="1"/>
        <rFont val="Calibri"/>
        <family val="2"/>
        <scheme val="minor"/>
      </rPr>
      <t>. Si (mm)</t>
    </r>
  </si>
  <si>
    <t>FORMULACIÓN ELÁSTICA. CON CONSOLIDACIÓN</t>
  </si>
  <si>
    <r>
      <t>S</t>
    </r>
    <r>
      <rPr>
        <vertAlign val="subscript"/>
        <sz val="11"/>
        <color theme="1"/>
        <rFont val="Calibri"/>
        <family val="2"/>
        <scheme val="minor"/>
      </rPr>
      <t>t</t>
    </r>
    <r>
      <rPr>
        <sz val="11"/>
        <color theme="1"/>
        <rFont val="Calibri"/>
        <family val="2"/>
        <scheme val="minor"/>
      </rPr>
      <t xml:space="preserve"> (mm)</t>
    </r>
  </si>
  <si>
    <t>i</t>
  </si>
  <si>
    <r>
      <t>δ</t>
    </r>
    <r>
      <rPr>
        <vertAlign val="subscript"/>
        <sz val="11"/>
        <color theme="1"/>
        <rFont val="Calibri"/>
        <family val="2"/>
      </rPr>
      <t>B</t>
    </r>
    <r>
      <rPr>
        <sz val="9.9"/>
        <color theme="1"/>
        <rFont val="Calibri"/>
        <family val="2"/>
      </rPr>
      <t xml:space="preserve"> (rad)</t>
    </r>
  </si>
  <si>
    <r>
      <t>δ</t>
    </r>
    <r>
      <rPr>
        <vertAlign val="subscript"/>
        <sz val="11"/>
        <color theme="1"/>
        <rFont val="Calibri"/>
        <family val="2"/>
      </rPr>
      <t>L</t>
    </r>
    <r>
      <rPr>
        <sz val="9.9"/>
        <color theme="1"/>
        <rFont val="Calibri"/>
        <family val="2"/>
      </rPr>
      <t xml:space="preserve"> (rad)</t>
    </r>
  </si>
  <si>
    <t>COMPONENTE HORIZONTAL</t>
  </si>
  <si>
    <t>EFECTO DE LA COHESIÓN</t>
  </si>
  <si>
    <t>COMPONENTE VERTICAL</t>
  </si>
  <si>
    <t>V (kN)</t>
  </si>
  <si>
    <r>
      <t>e</t>
    </r>
    <r>
      <rPr>
        <vertAlign val="subscript"/>
        <sz val="11"/>
        <color theme="1"/>
        <rFont val="Calibri"/>
        <family val="2"/>
        <scheme val="minor"/>
      </rPr>
      <t>B</t>
    </r>
    <r>
      <rPr>
        <sz val="11"/>
        <color theme="1"/>
        <rFont val="Calibri"/>
        <family val="2"/>
        <scheme val="minor"/>
      </rPr>
      <t xml:space="preserve"> (m)</t>
    </r>
  </si>
  <si>
    <r>
      <t>e</t>
    </r>
    <r>
      <rPr>
        <vertAlign val="subscript"/>
        <sz val="11"/>
        <color theme="1"/>
        <rFont val="Calibri"/>
        <family val="2"/>
        <scheme val="minor"/>
      </rPr>
      <t>L</t>
    </r>
    <r>
      <rPr>
        <sz val="11"/>
        <color theme="1"/>
        <rFont val="Calibri"/>
        <family val="2"/>
        <scheme val="minor"/>
      </rPr>
      <t xml:space="preserve"> (m)</t>
    </r>
  </si>
  <si>
    <t>ZAPATA EQUIVALENTE</t>
  </si>
  <si>
    <t>B* (m)</t>
  </si>
  <si>
    <t>L* (m)</t>
  </si>
  <si>
    <r>
      <t>δ</t>
    </r>
    <r>
      <rPr>
        <vertAlign val="subscript"/>
        <sz val="11"/>
        <color theme="1"/>
        <rFont val="Calibri"/>
        <family val="2"/>
      </rPr>
      <t>B</t>
    </r>
    <r>
      <rPr>
        <sz val="11"/>
        <color theme="1"/>
        <rFont val="Calibri"/>
        <family val="2"/>
      </rPr>
      <t>*</t>
    </r>
    <r>
      <rPr>
        <sz val="9.9"/>
        <color theme="1"/>
        <rFont val="Calibri"/>
        <family val="2"/>
      </rPr>
      <t xml:space="preserve"> (rad)</t>
    </r>
  </si>
  <si>
    <r>
      <t>δ</t>
    </r>
    <r>
      <rPr>
        <vertAlign val="subscript"/>
        <sz val="11"/>
        <color theme="1"/>
        <rFont val="Calibri"/>
        <family val="2"/>
      </rPr>
      <t>L</t>
    </r>
    <r>
      <rPr>
        <sz val="11"/>
        <color theme="1"/>
        <rFont val="Calibri"/>
        <family val="2"/>
      </rPr>
      <t>*</t>
    </r>
    <r>
      <rPr>
        <sz val="9.9"/>
        <color theme="1"/>
        <rFont val="Calibri"/>
        <family val="2"/>
      </rPr>
      <t xml:space="preserve"> (rad)</t>
    </r>
  </si>
  <si>
    <r>
      <t>ϒ (kN/m</t>
    </r>
    <r>
      <rPr>
        <b/>
        <vertAlign val="superscript"/>
        <sz val="11"/>
        <color theme="1"/>
        <rFont val="Calibri"/>
        <family val="2"/>
      </rPr>
      <t>3</t>
    </r>
    <r>
      <rPr>
        <b/>
        <sz val="11"/>
        <color theme="1"/>
        <rFont val="Calibri"/>
        <family val="2"/>
      </rPr>
      <t>)</t>
    </r>
  </si>
  <si>
    <r>
      <rPr>
        <b/>
        <sz val="11"/>
        <color theme="1"/>
        <rFont val="Calibri"/>
        <family val="2"/>
      </rPr>
      <t>φ</t>
    </r>
    <r>
      <rPr>
        <b/>
        <sz val="11"/>
        <color theme="1"/>
        <rFont val="Calibri"/>
        <family val="2"/>
        <scheme val="minor"/>
      </rPr>
      <t xml:space="preserve"> (grad)</t>
    </r>
  </si>
  <si>
    <r>
      <t>M</t>
    </r>
    <r>
      <rPr>
        <b/>
        <vertAlign val="subscript"/>
        <sz val="11"/>
        <color theme="1"/>
        <rFont val="Calibri"/>
        <family val="2"/>
        <scheme val="minor"/>
      </rPr>
      <t>B</t>
    </r>
    <r>
      <rPr>
        <b/>
        <sz val="11"/>
        <color theme="1"/>
        <rFont val="Calibri"/>
        <family val="2"/>
        <scheme val="minor"/>
      </rPr>
      <t xml:space="preserve"> (mkN)</t>
    </r>
  </si>
  <si>
    <r>
      <t>M</t>
    </r>
    <r>
      <rPr>
        <b/>
        <vertAlign val="subscript"/>
        <sz val="11"/>
        <color theme="1"/>
        <rFont val="Calibri"/>
        <family val="2"/>
        <scheme val="minor"/>
      </rPr>
      <t>L</t>
    </r>
    <r>
      <rPr>
        <b/>
        <sz val="11"/>
        <color theme="1"/>
        <rFont val="Calibri"/>
        <family val="2"/>
        <scheme val="minor"/>
      </rPr>
      <t xml:space="preserve"> (mkN)</t>
    </r>
  </si>
  <si>
    <r>
      <t>H</t>
    </r>
    <r>
      <rPr>
        <b/>
        <vertAlign val="subscript"/>
        <sz val="11"/>
        <color theme="1"/>
        <rFont val="Calibri"/>
        <family val="2"/>
        <scheme val="minor"/>
      </rPr>
      <t>B</t>
    </r>
    <r>
      <rPr>
        <b/>
        <sz val="11"/>
        <color theme="1"/>
        <rFont val="Calibri"/>
        <family val="2"/>
        <scheme val="minor"/>
      </rPr>
      <t xml:space="preserve"> (kN)</t>
    </r>
  </si>
  <si>
    <r>
      <t>H</t>
    </r>
    <r>
      <rPr>
        <b/>
        <vertAlign val="subscript"/>
        <sz val="11"/>
        <color theme="1"/>
        <rFont val="Calibri"/>
        <family val="2"/>
        <scheme val="minor"/>
      </rPr>
      <t>L</t>
    </r>
    <r>
      <rPr>
        <b/>
        <sz val="11"/>
        <color theme="1"/>
        <rFont val="Calibri"/>
        <family val="2"/>
        <scheme val="minor"/>
      </rPr>
      <t xml:space="preserve"> (kN)</t>
    </r>
  </si>
  <si>
    <r>
      <t>q</t>
    </r>
    <r>
      <rPr>
        <b/>
        <vertAlign val="subscript"/>
        <sz val="11"/>
        <color theme="1"/>
        <rFont val="Calibri"/>
        <family val="2"/>
        <scheme val="minor"/>
      </rPr>
      <t>h</t>
    </r>
    <r>
      <rPr>
        <b/>
        <sz val="11"/>
        <color theme="1"/>
        <rFont val="Calibri"/>
        <family val="2"/>
        <scheme val="minor"/>
      </rPr>
      <t xml:space="preserve"> (kN/m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)</t>
    </r>
  </si>
  <si>
    <r>
      <t>q</t>
    </r>
    <r>
      <rPr>
        <b/>
        <vertAlign val="subscript"/>
        <sz val="11"/>
        <color theme="1"/>
        <rFont val="Calibri"/>
        <family val="2"/>
        <scheme val="minor"/>
      </rPr>
      <t>adm</t>
    </r>
    <r>
      <rPr>
        <b/>
        <sz val="11"/>
        <color theme="1"/>
        <rFont val="Calibri"/>
        <family val="2"/>
        <scheme val="minor"/>
      </rPr>
      <t xml:space="preserve"> (kN/m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)</t>
    </r>
  </si>
  <si>
    <t>CON DRENAJE</t>
  </si>
  <si>
    <t>SÍ</t>
  </si>
  <si>
    <t>E (kPa)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</si>
</sst>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00"/>
    <numFmt numFmtId="166" formatCode="0.000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vertAlign val="subscript"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vertAlign val="subscript"/>
      <sz val="11"/>
      <color theme="1"/>
      <name val="Calibri"/>
      <family val="2"/>
    </font>
    <font>
      <sz val="9.9"/>
      <color theme="1"/>
      <name val="Calibri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</font>
    <font>
      <b/>
      <vertAlign val="superscript"/>
      <sz val="11"/>
      <color theme="1"/>
      <name val="Calibri"/>
      <family val="2"/>
    </font>
    <font>
      <b/>
      <vertAlign val="subscript"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2" borderId="0" xfId="0" applyFill="1"/>
    <xf numFmtId="0" fontId="1" fillId="2" borderId="1" xfId="0" applyFont="1" applyFill="1" applyBorder="1"/>
    <xf numFmtId="0" fontId="0" fillId="0" borderId="1" xfId="0" applyBorder="1"/>
    <xf numFmtId="0" fontId="0" fillId="2" borderId="1" xfId="0" applyFill="1" applyBorder="1"/>
    <xf numFmtId="2" fontId="0" fillId="2" borderId="1" xfId="0" applyNumberFormat="1" applyFill="1" applyBorder="1"/>
    <xf numFmtId="164" fontId="0" fillId="2" borderId="1" xfId="0" applyNumberFormat="1" applyFill="1" applyBorder="1"/>
    <xf numFmtId="165" fontId="0" fillId="2" borderId="1" xfId="0" applyNumberFormat="1" applyFill="1" applyBorder="1"/>
    <xf numFmtId="164" fontId="0" fillId="2" borderId="0" xfId="0" applyNumberFormat="1" applyFill="1"/>
    <xf numFmtId="164" fontId="0" fillId="0" borderId="1" xfId="0" applyNumberFormat="1" applyBorder="1"/>
    <xf numFmtId="1" fontId="0" fillId="2" borderId="1" xfId="0" applyNumberFormat="1" applyFill="1" applyBorder="1"/>
    <xf numFmtId="0" fontId="0" fillId="2" borderId="4" xfId="0" applyFill="1" applyBorder="1"/>
    <xf numFmtId="0" fontId="0" fillId="0" borderId="4" xfId="0" applyBorder="1"/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left"/>
    </xf>
    <xf numFmtId="166" fontId="7" fillId="2" borderId="1" xfId="0" applyNumberFormat="1" applyFont="1" applyFill="1" applyBorder="1"/>
    <xf numFmtId="164" fontId="7" fillId="2" borderId="1" xfId="0" applyNumberFormat="1" applyFont="1" applyFill="1" applyBorder="1"/>
    <xf numFmtId="0" fontId="8" fillId="2" borderId="1" xfId="0" applyFont="1" applyFill="1" applyBorder="1"/>
    <xf numFmtId="0" fontId="6" fillId="2" borderId="1" xfId="0" applyFont="1" applyFill="1" applyBorder="1"/>
    <xf numFmtId="1" fontId="12" fillId="2" borderId="1" xfId="0" applyNumberFormat="1" applyFont="1" applyFill="1" applyBorder="1"/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7"/>
  <sheetViews>
    <sheetView tabSelected="1" zoomScale="80" zoomScaleNormal="80" workbookViewId="0">
      <selection activeCell="H29" sqref="H29:I29"/>
    </sheetView>
  </sheetViews>
  <sheetFormatPr baseColWidth="10" defaultColWidth="11.42578125" defaultRowHeight="15" x14ac:dyDescent="0.25"/>
  <cols>
    <col min="1" max="1" width="22.42578125" style="1" customWidth="1"/>
    <col min="2" max="2" width="23.5703125" style="1" customWidth="1"/>
    <col min="3" max="3" width="23.42578125" style="1" customWidth="1"/>
    <col min="4" max="4" width="29.5703125" style="1" customWidth="1"/>
    <col min="5" max="16384" width="11.42578125" style="1"/>
  </cols>
  <sheetData>
    <row r="1" spans="1:3" ht="17.25" x14ac:dyDescent="0.25">
      <c r="A1" s="17" t="s">
        <v>46</v>
      </c>
      <c r="B1" s="3">
        <v>18</v>
      </c>
    </row>
    <row r="2" spans="1:3" x14ac:dyDescent="0.25">
      <c r="A2" s="18" t="s">
        <v>47</v>
      </c>
      <c r="B2" s="3">
        <v>25</v>
      </c>
    </row>
    <row r="3" spans="1:3" x14ac:dyDescent="0.25">
      <c r="A3" s="4" t="s">
        <v>0</v>
      </c>
      <c r="B3" s="5">
        <f>B2*PI()/180</f>
        <v>0.43633231299858238</v>
      </c>
    </row>
    <row r="4" spans="1:3" x14ac:dyDescent="0.25">
      <c r="A4" s="18" t="s">
        <v>1</v>
      </c>
      <c r="B4" s="3">
        <v>0</v>
      </c>
    </row>
    <row r="5" spans="1:3" x14ac:dyDescent="0.25">
      <c r="A5" s="18" t="s">
        <v>13</v>
      </c>
      <c r="B5" s="3">
        <v>18</v>
      </c>
    </row>
    <row r="6" spans="1:3" x14ac:dyDescent="0.25">
      <c r="A6" s="18" t="s">
        <v>2</v>
      </c>
      <c r="B6" s="3">
        <v>0</v>
      </c>
      <c r="C6" s="4" t="s">
        <v>15</v>
      </c>
    </row>
    <row r="7" spans="1:3" x14ac:dyDescent="0.25">
      <c r="A7" s="18" t="s">
        <v>3</v>
      </c>
      <c r="B7" s="3">
        <v>0.5</v>
      </c>
    </row>
    <row r="8" spans="1:3" x14ac:dyDescent="0.25">
      <c r="A8" s="18" t="s">
        <v>12</v>
      </c>
      <c r="B8" s="3">
        <v>8</v>
      </c>
    </row>
    <row r="9" spans="1:3" ht="18" x14ac:dyDescent="0.35">
      <c r="A9" s="4" t="s">
        <v>4</v>
      </c>
      <c r="B9" s="3">
        <v>7</v>
      </c>
    </row>
    <row r="10" spans="1:3" ht="18" x14ac:dyDescent="0.35">
      <c r="A10" s="4" t="s">
        <v>5</v>
      </c>
      <c r="B10" s="3">
        <v>25</v>
      </c>
    </row>
    <row r="11" spans="1:3" x14ac:dyDescent="0.25">
      <c r="A11" s="20" t="s">
        <v>37</v>
      </c>
      <c r="B11" s="21"/>
    </row>
    <row r="12" spans="1:3" x14ac:dyDescent="0.25">
      <c r="A12" s="18" t="s">
        <v>38</v>
      </c>
      <c r="B12" s="3">
        <v>55</v>
      </c>
    </row>
    <row r="13" spans="1:3" ht="18" x14ac:dyDescent="0.35">
      <c r="A13" s="18" t="s">
        <v>48</v>
      </c>
      <c r="B13" s="3">
        <v>0</v>
      </c>
    </row>
    <row r="14" spans="1:3" ht="18" x14ac:dyDescent="0.35">
      <c r="A14" s="18" t="s">
        <v>49</v>
      </c>
      <c r="B14" s="3">
        <v>0</v>
      </c>
    </row>
    <row r="15" spans="1:3" ht="18" x14ac:dyDescent="0.35">
      <c r="A15" s="4" t="s">
        <v>39</v>
      </c>
      <c r="B15" s="4">
        <f>B13/B12</f>
        <v>0</v>
      </c>
    </row>
    <row r="16" spans="1:3" ht="18" x14ac:dyDescent="0.35">
      <c r="A16" s="4" t="s">
        <v>40</v>
      </c>
      <c r="B16" s="4">
        <f>B14/B12</f>
        <v>0</v>
      </c>
    </row>
    <row r="17" spans="1:4" x14ac:dyDescent="0.25">
      <c r="A17" s="22" t="s">
        <v>41</v>
      </c>
      <c r="B17" s="22"/>
    </row>
    <row r="18" spans="1:4" x14ac:dyDescent="0.25">
      <c r="A18" s="4" t="s">
        <v>42</v>
      </c>
      <c r="B18" s="4">
        <f>B7-2*B15</f>
        <v>0.5</v>
      </c>
    </row>
    <row r="19" spans="1:4" x14ac:dyDescent="0.25">
      <c r="A19" s="4" t="s">
        <v>43</v>
      </c>
      <c r="B19" s="4">
        <f>B8-2*B16</f>
        <v>8</v>
      </c>
    </row>
    <row r="20" spans="1:4" hidden="1" x14ac:dyDescent="0.25">
      <c r="A20" s="20" t="s">
        <v>35</v>
      </c>
      <c r="B20" s="21"/>
    </row>
    <row r="21" spans="1:4" hidden="1" x14ac:dyDescent="0.25">
      <c r="A21" s="13" t="s">
        <v>36</v>
      </c>
      <c r="B21" s="14" t="s">
        <v>55</v>
      </c>
      <c r="C21" s="1" t="str">
        <f>IF((B22^2+B23^2)^0.5&gt;=B4*B18*B19,"LA COHESIÓN NO EQUILIBRA LA FUERZA HORIZONTAL","")</f>
        <v>LA COHESIÓN NO EQUILIBRA LA FUERZA HORIZONTAL</v>
      </c>
    </row>
    <row r="22" spans="1:4" ht="18" hidden="1" x14ac:dyDescent="0.35">
      <c r="A22" s="18" t="s">
        <v>50</v>
      </c>
      <c r="B22" s="3">
        <v>0</v>
      </c>
    </row>
    <row r="23" spans="1:4" ht="18" hidden="1" x14ac:dyDescent="0.35">
      <c r="A23" s="18" t="s">
        <v>51</v>
      </c>
      <c r="B23" s="3">
        <v>0</v>
      </c>
    </row>
    <row r="24" spans="1:4" ht="18" hidden="1" x14ac:dyDescent="0.35">
      <c r="A24" s="2" t="s">
        <v>44</v>
      </c>
      <c r="B24" s="5">
        <f>IF(B21="NO",B25,ATAN(TAN(B25)/(1+(B18*B19*B4)/(B12*TAN(B3)))))</f>
        <v>0</v>
      </c>
    </row>
    <row r="25" spans="1:4" ht="18" hidden="1" x14ac:dyDescent="0.35">
      <c r="A25" s="2" t="s">
        <v>33</v>
      </c>
      <c r="B25" s="5">
        <f>ATAN(B22/B12)</f>
        <v>0</v>
      </c>
    </row>
    <row r="26" spans="1:4" ht="18" hidden="1" x14ac:dyDescent="0.35">
      <c r="A26" s="2" t="s">
        <v>45</v>
      </c>
      <c r="B26" s="5">
        <f>IF(B21="NO",B27,ATAN(TAN(B27)/(1+(B18*B19*B4)/(B12*TAN(B3)))))</f>
        <v>0</v>
      </c>
    </row>
    <row r="27" spans="1:4" ht="18" hidden="1" x14ac:dyDescent="0.35">
      <c r="A27" s="2" t="s">
        <v>34</v>
      </c>
      <c r="B27" s="5">
        <f>ATAN(B23/B12)</f>
        <v>0</v>
      </c>
    </row>
    <row r="28" spans="1:4" x14ac:dyDescent="0.25">
      <c r="A28" s="3" t="s">
        <v>54</v>
      </c>
      <c r="B28" s="4" t="s">
        <v>6</v>
      </c>
      <c r="C28" s="4" t="s">
        <v>10</v>
      </c>
      <c r="D28" s="4" t="s">
        <v>11</v>
      </c>
    </row>
    <row r="29" spans="1:4" x14ac:dyDescent="0.25">
      <c r="A29" s="4" t="s">
        <v>7</v>
      </c>
      <c r="B29" s="5">
        <f>IF(A28="SIN DRENAJE",5.14,(C29-1)/TAN(B3))</f>
        <v>20.720531219083689</v>
      </c>
      <c r="C29" s="5">
        <f>IF(A28="SIN DRENAJE",1,EXP(PI()*TAN(B3))*(1+SIN(B3))/(1-SIN(B3)))</f>
        <v>10.662142388498452</v>
      </c>
      <c r="D29" s="5">
        <f>IF(A28="SIN DRENAJE",0,1.5*(C29-1)*TAN(B3))</f>
        <v>6.7582964849112868</v>
      </c>
    </row>
    <row r="30" spans="1:4" x14ac:dyDescent="0.25">
      <c r="A30" s="4" t="s">
        <v>8</v>
      </c>
      <c r="B30" s="7">
        <f>1+0.34*ATAN(B6/B7)</f>
        <v>1</v>
      </c>
      <c r="C30" s="6">
        <f>1+2*C29/B29*ATAN(B6/B7)*(1-SIN(B3))^2</f>
        <v>1</v>
      </c>
      <c r="D30" s="6">
        <v>1</v>
      </c>
    </row>
    <row r="31" spans="1:4" x14ac:dyDescent="0.25">
      <c r="A31" s="4" t="s">
        <v>9</v>
      </c>
      <c r="B31" s="6">
        <f>1+0.2*B7/B8</f>
        <v>1.0125</v>
      </c>
      <c r="C31" s="6">
        <f>1+1.5*TAN(B3)*B7/B8</f>
        <v>1.0437163429520311</v>
      </c>
      <c r="D31" s="6">
        <f>1-0.3*B7/B8</f>
        <v>0.98124999999999996</v>
      </c>
    </row>
    <row r="32" spans="1:4" x14ac:dyDescent="0.25">
      <c r="A32" s="4" t="s">
        <v>32</v>
      </c>
      <c r="B32" s="15">
        <f>IF(A28="CON DRENAJE",(C32*C29-1)/(C29-1),0.5*(1+(1-(MIN(((B22^2+B23^2)^0.5)/(B18*B19*B4),1)))^0.5))</f>
        <v>1</v>
      </c>
      <c r="C32" s="6">
        <f>(1-0.7*TAN(B24))^3*(1-TAN(B27))</f>
        <v>1</v>
      </c>
      <c r="D32" s="6">
        <f>(1-TAN(B24))^3*(1-TAN(B26))</f>
        <v>1</v>
      </c>
    </row>
    <row r="33" spans="1:5" x14ac:dyDescent="0.25">
      <c r="A33" s="4"/>
      <c r="B33" s="16">
        <f>B4*B29*B30*B31*B32</f>
        <v>0</v>
      </c>
      <c r="C33" s="6">
        <f>B5*C29*C30*C31*C32</f>
        <v>200.3085407116339</v>
      </c>
      <c r="D33" s="6">
        <f>0.5*B7*B1*D29*D30*D31*D32</f>
        <v>29.842102916186398</v>
      </c>
      <c r="E33" s="8"/>
    </row>
    <row r="34" spans="1:5" ht="18" x14ac:dyDescent="0.35">
      <c r="A34" s="2" t="s">
        <v>18</v>
      </c>
      <c r="B34" s="9">
        <v>3</v>
      </c>
      <c r="C34" s="9">
        <v>3</v>
      </c>
      <c r="D34" s="9">
        <v>3</v>
      </c>
      <c r="E34" s="8"/>
    </row>
    <row r="35" spans="1:5" x14ac:dyDescent="0.25">
      <c r="A35" s="20" t="s">
        <v>17</v>
      </c>
      <c r="B35" s="21"/>
    </row>
    <row r="36" spans="1:5" ht="18.75" x14ac:dyDescent="0.35">
      <c r="A36" s="18" t="s">
        <v>52</v>
      </c>
      <c r="B36" s="10">
        <f>SUM(B33:D33)</f>
        <v>230.1506436278203</v>
      </c>
    </row>
    <row r="37" spans="1:5" ht="18.75" x14ac:dyDescent="0.35">
      <c r="A37" s="18" t="s">
        <v>53</v>
      </c>
      <c r="B37" s="19">
        <f>B33/B34+C33/C34+D33/D34</f>
        <v>76.716881209273424</v>
      </c>
    </row>
    <row r="38" spans="1:5" x14ac:dyDescent="0.25">
      <c r="A38" s="20" t="s">
        <v>16</v>
      </c>
      <c r="B38" s="21"/>
    </row>
    <row r="39" spans="1:5" ht="18.75" x14ac:dyDescent="0.35">
      <c r="A39" s="4" t="s">
        <v>14</v>
      </c>
      <c r="B39" s="19">
        <f>IF(B7&lt;1.2,12*B9*MIN(1.3,1+B6/(3*B7))*B10/25,8*B9*MIN(1.3,1+B6/(3*B7))*B10/25*((B7+0.3)/B7)^2)</f>
        <v>84</v>
      </c>
    </row>
    <row r="40" spans="1:5" x14ac:dyDescent="0.25">
      <c r="A40" s="20" t="s">
        <v>19</v>
      </c>
      <c r="B40" s="21"/>
    </row>
    <row r="41" spans="1:5" ht="17.25" x14ac:dyDescent="0.25">
      <c r="A41" s="11" t="s">
        <v>20</v>
      </c>
      <c r="B41" s="12">
        <v>100</v>
      </c>
    </row>
    <row r="42" spans="1:5" x14ac:dyDescent="0.25">
      <c r="A42" s="4" t="s">
        <v>26</v>
      </c>
      <c r="B42" s="4"/>
      <c r="C42" s="20" t="s">
        <v>27</v>
      </c>
      <c r="D42" s="21"/>
    </row>
    <row r="43" spans="1:5" ht="18" x14ac:dyDescent="0.35">
      <c r="A43" s="4" t="s">
        <v>25</v>
      </c>
      <c r="B43" s="3">
        <v>50</v>
      </c>
      <c r="C43" s="4" t="s">
        <v>56</v>
      </c>
      <c r="D43" s="3">
        <v>75000</v>
      </c>
    </row>
    <row r="44" spans="1:5" ht="18" x14ac:dyDescent="0.35">
      <c r="A44" s="4" t="s">
        <v>22</v>
      </c>
      <c r="B44" s="7">
        <f>1.71/(B9^1.4)</f>
        <v>0.11216538577580465</v>
      </c>
      <c r="C44" s="4" t="s">
        <v>28</v>
      </c>
      <c r="D44" s="10">
        <f>2*B41*(B7*B8)^0.5/(3*D43)*1000</f>
        <v>1.7777777777777779</v>
      </c>
    </row>
    <row r="45" spans="1:5" ht="18" x14ac:dyDescent="0.35">
      <c r="A45" s="4" t="s">
        <v>23</v>
      </c>
      <c r="B45" s="7">
        <f>IF(B43&gt;=2*MAX(B7:B8),1,B43/(2*MAX(B7:B8)*(2-B43/(2*MAX(B7:B8)))))</f>
        <v>1</v>
      </c>
      <c r="C45" s="4" t="s">
        <v>29</v>
      </c>
      <c r="D45" s="10">
        <f>B41*(B7*B8)^0.5/D43*1000</f>
        <v>2.6666666666666665</v>
      </c>
    </row>
    <row r="46" spans="1:5" ht="18" x14ac:dyDescent="0.35">
      <c r="A46" s="4" t="s">
        <v>24</v>
      </c>
      <c r="B46" s="7">
        <f>((1.25*B8/B7/(B8/B7+0.25)))^2</f>
        <v>1.5147928994082842</v>
      </c>
      <c r="C46" s="20" t="s">
        <v>30</v>
      </c>
      <c r="D46" s="21"/>
    </row>
    <row r="47" spans="1:5" ht="18" x14ac:dyDescent="0.35">
      <c r="A47" s="4" t="s">
        <v>21</v>
      </c>
      <c r="B47" s="10">
        <f>B45*B46*B41*B44*B7^0.7</f>
        <v>10.459023001642356</v>
      </c>
      <c r="C47" s="4" t="s">
        <v>31</v>
      </c>
      <c r="D47" s="10">
        <f>2*D44</f>
        <v>3.5555555555555558</v>
      </c>
    </row>
  </sheetData>
  <mergeCells count="8">
    <mergeCell ref="C42:D42"/>
    <mergeCell ref="C46:D46"/>
    <mergeCell ref="A17:B17"/>
    <mergeCell ref="A20:B20"/>
    <mergeCell ref="A11:B11"/>
    <mergeCell ref="A35:B35"/>
    <mergeCell ref="A40:B40"/>
    <mergeCell ref="A38:B38"/>
  </mergeCells>
  <dataValidations disablePrompts="1" count="2">
    <dataValidation type="list" allowBlank="1" showInputMessage="1" showErrorMessage="1" sqref="A28" xr:uid="{00000000-0002-0000-0000-000000000000}">
      <formula1>"SIN DRENAJE,CON DRENAJE"</formula1>
    </dataValidation>
    <dataValidation type="list" allowBlank="1" showInputMessage="1" showErrorMessage="1" sqref="B21" xr:uid="{00000000-0002-0000-0000-000001000000}">
      <formula1>"SÍ,NO"</formula1>
    </dataValidation>
  </dataValidation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alejandro</dc:creator>
  <cp:lastModifiedBy>ALEJANDRO CALLE GARCIA</cp:lastModifiedBy>
  <dcterms:created xsi:type="dcterms:W3CDTF">2013-03-22T11:05:32Z</dcterms:created>
  <dcterms:modified xsi:type="dcterms:W3CDTF">2025-11-14T10:20:21Z</dcterms:modified>
</cp:coreProperties>
</file>