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User\Dropbox\00_C3-ACG\0000 YOCALCULO\"/>
    </mc:Choice>
  </mc:AlternateContent>
  <xr:revisionPtr revIDLastSave="0" documentId="13_ncr:1_{994949F6-01B4-432B-AB2A-E733CCA77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C3" i="1"/>
  <c r="U17" i="1" l="1"/>
  <c r="V17" i="1" s="1"/>
  <c r="Q11" i="1"/>
  <c r="R11" i="1" s="1"/>
  <c r="Q13" i="1"/>
  <c r="R13" i="1" s="1"/>
  <c r="Q15" i="1"/>
  <c r="U8" i="1"/>
  <c r="V8" i="1" s="1"/>
  <c r="U9" i="1"/>
  <c r="W9" i="1" s="1"/>
  <c r="U10" i="1"/>
  <c r="U11" i="1"/>
  <c r="V11" i="1" s="1"/>
  <c r="U15" i="1"/>
  <c r="W15" i="1" s="1"/>
  <c r="U16" i="1"/>
  <c r="V16" i="1" s="1"/>
  <c r="Q12" i="1"/>
  <c r="S12" i="1" s="1"/>
  <c r="Q14" i="1"/>
  <c r="R14" i="1" s="1"/>
  <c r="U7" i="1"/>
  <c r="V7" i="1" s="1"/>
  <c r="Q17" i="1"/>
  <c r="U12" i="1"/>
  <c r="Q16" i="1"/>
  <c r="Q6" i="1"/>
  <c r="U13" i="1"/>
  <c r="U14" i="1"/>
  <c r="W14" i="1" s="1"/>
  <c r="Q8" i="1"/>
  <c r="Q9" i="1"/>
  <c r="Q10" i="1"/>
  <c r="U6" i="1"/>
  <c r="W6" i="1" s="1"/>
  <c r="Q7" i="1"/>
  <c r="V14" i="1"/>
  <c r="V6" i="1"/>
  <c r="S13" i="1"/>
  <c r="S11" i="1"/>
  <c r="W17" i="1"/>
  <c r="E3" i="1"/>
  <c r="E2" i="1"/>
  <c r="V15" i="1" l="1"/>
  <c r="W16" i="1"/>
  <c r="W11" i="1"/>
  <c r="V9" i="1"/>
  <c r="S14" i="1"/>
  <c r="W8" i="1"/>
  <c r="V12" i="1"/>
  <c r="W12" i="1"/>
  <c r="W10" i="1"/>
  <c r="V10" i="1"/>
  <c r="W7" i="1"/>
  <c r="S16" i="1"/>
  <c r="R16" i="1"/>
  <c r="S8" i="1"/>
  <c r="R8" i="1"/>
  <c r="S15" i="1"/>
  <c r="R15" i="1"/>
  <c r="S17" i="1"/>
  <c r="R17" i="1"/>
  <c r="S9" i="1"/>
  <c r="R9" i="1"/>
  <c r="S7" i="1"/>
  <c r="R7" i="1"/>
  <c r="S10" i="1"/>
  <c r="R10" i="1"/>
  <c r="R12" i="1"/>
  <c r="V13" i="1"/>
  <c r="W13" i="1"/>
  <c r="S6" i="1"/>
  <c r="R6" i="1"/>
  <c r="E4" i="1"/>
  <c r="O6" i="1" s="1"/>
  <c r="O11" i="1" l="1"/>
  <c r="C11" i="1" s="1"/>
  <c r="O10" i="1"/>
  <c r="C10" i="1" s="1"/>
  <c r="O9" i="1"/>
  <c r="C9" i="1" s="1"/>
  <c r="C6" i="1"/>
  <c r="O12" i="1"/>
  <c r="C12" i="1" s="1"/>
  <c r="O7" i="1"/>
  <c r="C7" i="1" s="1"/>
  <c r="O8" i="1"/>
  <c r="C8" i="1" s="1"/>
  <c r="O13" i="1" l="1"/>
  <c r="C13" i="1" s="1"/>
  <c r="O14" i="1" l="1"/>
  <c r="C14" i="1" s="1"/>
  <c r="O15" i="1" l="1"/>
  <c r="C15" i="1" s="1"/>
  <c r="O16" i="1" l="1"/>
  <c r="C16" i="1" s="1"/>
  <c r="E6" i="1" l="1"/>
  <c r="O17" i="1"/>
  <c r="C17" i="1" s="1"/>
  <c r="J16" i="1" l="1"/>
  <c r="I16" i="1"/>
  <c r="K16" i="1" s="1"/>
  <c r="L16" i="1" s="1"/>
  <c r="E13" i="1"/>
  <c r="D13" i="1"/>
  <c r="F13" i="1" s="1"/>
  <c r="G13" i="1" s="1"/>
  <c r="D6" i="1"/>
  <c r="F6" i="1" s="1"/>
  <c r="G6" i="1" s="1"/>
  <c r="E10" i="1"/>
  <c r="D10" i="1"/>
  <c r="F10" i="1" s="1"/>
  <c r="G10" i="1" s="1"/>
  <c r="E15" i="1"/>
  <c r="D15" i="1"/>
  <c r="E17" i="1"/>
  <c r="D17" i="1"/>
  <c r="F17" i="1" s="1"/>
  <c r="G17" i="1" s="1"/>
  <c r="H17" i="1" s="1"/>
  <c r="E12" i="1"/>
  <c r="D12" i="1"/>
  <c r="I9" i="1"/>
  <c r="J9" i="1"/>
  <c r="J14" i="1"/>
  <c r="I14" i="1"/>
  <c r="J17" i="1"/>
  <c r="I17" i="1"/>
  <c r="E16" i="1"/>
  <c r="D16" i="1"/>
  <c r="J7" i="1"/>
  <c r="I7" i="1"/>
  <c r="E9" i="1"/>
  <c r="D9" i="1"/>
  <c r="J13" i="1"/>
  <c r="I13" i="1"/>
  <c r="J8" i="1"/>
  <c r="I8" i="1"/>
  <c r="K8" i="1" s="1"/>
  <c r="L8" i="1" s="1"/>
  <c r="J10" i="1"/>
  <c r="I10" i="1"/>
  <c r="K10" i="1" s="1"/>
  <c r="L10" i="1" s="1"/>
  <c r="I6" i="1"/>
  <c r="J6" i="1"/>
  <c r="D7" i="1"/>
  <c r="E7" i="1"/>
  <c r="J11" i="1"/>
  <c r="I11" i="1"/>
  <c r="D8" i="1"/>
  <c r="E8" i="1"/>
  <c r="J15" i="1"/>
  <c r="I15" i="1"/>
  <c r="E14" i="1"/>
  <c r="D14" i="1"/>
  <c r="E11" i="1"/>
  <c r="D11" i="1"/>
  <c r="J12" i="1"/>
  <c r="I12" i="1"/>
  <c r="K17" i="1" l="1"/>
  <c r="L17" i="1" s="1"/>
  <c r="M17" i="1" s="1"/>
  <c r="M16" i="1" s="1"/>
  <c r="K13" i="1"/>
  <c r="L13" i="1" s="1"/>
  <c r="F14" i="1"/>
  <c r="G14" i="1" s="1"/>
  <c r="F9" i="1"/>
  <c r="G9" i="1" s="1"/>
  <c r="K15" i="1"/>
  <c r="L15" i="1" s="1"/>
  <c r="K7" i="1"/>
  <c r="L7" i="1" s="1"/>
  <c r="K11" i="1"/>
  <c r="L11" i="1" s="1"/>
  <c r="K12" i="1"/>
  <c r="L12" i="1" s="1"/>
  <c r="K14" i="1"/>
  <c r="L14" i="1" s="1"/>
  <c r="K9" i="1"/>
  <c r="L9" i="1" s="1"/>
  <c r="K6" i="1"/>
  <c r="L6" i="1" s="1"/>
  <c r="F12" i="1"/>
  <c r="G12" i="1" s="1"/>
  <c r="F15" i="1"/>
  <c r="G15" i="1" s="1"/>
  <c r="F16" i="1"/>
  <c r="G16" i="1" s="1"/>
  <c r="H16" i="1" s="1"/>
  <c r="H15" i="1" s="1"/>
  <c r="H14" i="1" s="1"/>
  <c r="H13" i="1" s="1"/>
  <c r="H12" i="1" s="1"/>
  <c r="H11" i="1" s="1"/>
  <c r="H10" i="1" s="1"/>
  <c r="H9" i="1" s="1"/>
  <c r="H8" i="1" s="1"/>
  <c r="H7" i="1" s="1"/>
  <c r="H6" i="1" s="1"/>
  <c r="F11" i="1"/>
  <c r="G11" i="1" s="1"/>
  <c r="F7" i="1"/>
  <c r="G7" i="1" s="1"/>
  <c r="F8" i="1"/>
  <c r="G8" i="1" s="1"/>
  <c r="M15" i="1" l="1"/>
  <c r="M14" i="1" s="1"/>
  <c r="M13" i="1" s="1"/>
  <c r="M12" i="1" s="1"/>
  <c r="M11" i="1" s="1"/>
  <c r="M10" i="1" s="1"/>
  <c r="M9" i="1" s="1"/>
  <c r="M8" i="1" s="1"/>
  <c r="M7" i="1" s="1"/>
  <c r="M6" i="1" s="1"/>
</calcChain>
</file>

<file path=xl/sharedStrings.xml><?xml version="1.0" encoding="utf-8"?>
<sst xmlns="http://schemas.openxmlformats.org/spreadsheetml/2006/main" count="39" uniqueCount="34">
  <si>
    <t>I</t>
  </si>
  <si>
    <t>II</t>
  </si>
  <si>
    <t>III</t>
  </si>
  <si>
    <t>IV</t>
  </si>
  <si>
    <t>V</t>
  </si>
  <si>
    <t>k</t>
  </si>
  <si>
    <t>L</t>
  </si>
  <si>
    <t>Z</t>
  </si>
  <si>
    <t>F</t>
  </si>
  <si>
    <t>ZONA EÓLICA</t>
  </si>
  <si>
    <r>
      <t>q</t>
    </r>
    <r>
      <rPr>
        <vertAlign val="sub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</si>
  <si>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ASPEREZA</t>
  </si>
  <si>
    <r>
      <t>c</t>
    </r>
    <r>
      <rPr>
        <vertAlign val="subscript"/>
        <sz val="11"/>
        <color theme="1"/>
        <rFont val="Calibri"/>
        <family val="2"/>
        <scheme val="minor"/>
      </rPr>
      <t>e</t>
    </r>
  </si>
  <si>
    <r>
      <t>c</t>
    </r>
    <r>
      <rPr>
        <vertAlign val="subscript"/>
        <sz val="11"/>
        <color theme="1"/>
        <rFont val="Calibri"/>
        <family val="2"/>
        <scheme val="minor"/>
      </rPr>
      <t>p</t>
    </r>
  </si>
  <si>
    <r>
      <t>c</t>
    </r>
    <r>
      <rPr>
        <vertAlign val="subscript"/>
        <sz val="11"/>
        <color theme="1"/>
        <rFont val="Calibri"/>
        <family val="2"/>
        <scheme val="minor"/>
      </rPr>
      <t>s</t>
    </r>
  </si>
  <si>
    <t>ALTURA (m)</t>
  </si>
  <si>
    <t>L (m)</t>
  </si>
  <si>
    <t>Z (m)</t>
  </si>
  <si>
    <t>ANCHO X</t>
  </si>
  <si>
    <t>ANCHO Y</t>
  </si>
  <si>
    <t>ESB X</t>
  </si>
  <si>
    <t>ESB Y</t>
  </si>
  <si>
    <t>ESBELTEZ</t>
  </si>
  <si>
    <t>A</t>
  </si>
  <si>
    <r>
      <t>c</t>
    </r>
    <r>
      <rPr>
        <vertAlign val="subscript"/>
        <sz val="11"/>
        <color theme="1"/>
        <rFont val="Calibri"/>
        <family val="2"/>
        <scheme val="minor"/>
      </rPr>
      <t>px</t>
    </r>
  </si>
  <si>
    <r>
      <t>c</t>
    </r>
    <r>
      <rPr>
        <vertAlign val="subscript"/>
        <sz val="11"/>
        <color theme="1"/>
        <rFont val="Calibri"/>
        <family val="2"/>
        <scheme val="minor"/>
      </rPr>
      <t>sx</t>
    </r>
  </si>
  <si>
    <r>
      <t>c</t>
    </r>
    <r>
      <rPr>
        <vertAlign val="subscript"/>
        <sz val="11"/>
        <color theme="1"/>
        <rFont val="Calibri"/>
        <family val="2"/>
        <scheme val="minor"/>
      </rPr>
      <t>py</t>
    </r>
  </si>
  <si>
    <r>
      <t>c</t>
    </r>
    <r>
      <rPr>
        <vertAlign val="subscript"/>
        <sz val="11"/>
        <color theme="1"/>
        <rFont val="Calibri"/>
        <family val="2"/>
        <scheme val="minor"/>
      </rPr>
      <t>sy</t>
    </r>
  </si>
  <si>
    <r>
      <t>q</t>
    </r>
    <r>
      <rPr>
        <vertAlign val="subscript"/>
        <sz val="11"/>
        <color theme="1"/>
        <rFont val="Calibri"/>
        <family val="2"/>
        <scheme val="minor"/>
      </rPr>
      <t>e,y</t>
    </r>
    <r>
      <rPr>
        <sz val="11"/>
        <color theme="1"/>
        <rFont val="Calibri"/>
        <family val="2"/>
        <scheme val="minor"/>
      </rPr>
      <t xml:space="preserve">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</si>
  <si>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q</t>
    </r>
    <r>
      <rPr>
        <vertAlign val="subscript"/>
        <sz val="11"/>
        <color theme="1"/>
        <rFont val="Calibri"/>
        <family val="2"/>
        <scheme val="minor"/>
      </rPr>
      <t>e,x</t>
    </r>
    <r>
      <rPr>
        <sz val="11"/>
        <color theme="1"/>
        <rFont val="Calibri"/>
        <family val="2"/>
        <scheme val="minor"/>
      </rPr>
      <t xml:space="preserve">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</si>
  <si>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F</t>
    </r>
    <r>
      <rPr>
        <vertAlign val="subscript"/>
        <sz val="11"/>
        <color theme="1"/>
        <rFont val="Calibri"/>
        <family val="2"/>
        <scheme val="minor"/>
      </rPr>
      <t>e,x</t>
    </r>
    <r>
      <rPr>
        <sz val="11"/>
        <color theme="1"/>
        <rFont val="Calibri"/>
        <family val="2"/>
        <scheme val="minor"/>
      </rPr>
      <t xml:space="preserve">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</si>
  <si>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F</t>
    </r>
    <r>
      <rPr>
        <vertAlign val="subscript"/>
        <sz val="11"/>
        <color theme="1"/>
        <rFont val="Calibri"/>
        <family val="2"/>
        <scheme val="minor"/>
      </rPr>
      <t>e,y</t>
    </r>
    <r>
      <rPr>
        <sz val="11"/>
        <color theme="1"/>
        <rFont val="Calibri"/>
        <family val="2"/>
        <scheme val="minor"/>
      </rPr>
      <t xml:space="preserve">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</si>
  <si>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V</t>
    </r>
    <r>
      <rPr>
        <vertAlign val="subscript"/>
        <sz val="11"/>
        <color theme="1"/>
        <rFont val="Calibri"/>
        <family val="2"/>
        <scheme val="minor"/>
      </rPr>
      <t>e,x</t>
    </r>
    <r>
      <rPr>
        <sz val="11"/>
        <color theme="1"/>
        <rFont val="Calibri"/>
        <family val="2"/>
        <scheme val="minor"/>
      </rPr>
      <t xml:space="preserve">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</si>
  <si>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V</t>
    </r>
    <r>
      <rPr>
        <vertAlign val="subscript"/>
        <sz val="11"/>
        <color theme="1"/>
        <rFont val="Calibri"/>
        <family val="2"/>
        <scheme val="minor"/>
      </rPr>
      <t>e,y</t>
    </r>
    <r>
      <rPr>
        <sz val="11"/>
        <color theme="1"/>
        <rFont val="Calibri"/>
        <family val="2"/>
        <scheme val="minor"/>
      </rPr>
      <t xml:space="preserve">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</si>
</sst>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0" fontId="0" fillId="3" borderId="0" xfId="0" applyFill="1"/>
    <xf numFmtId="2" fontId="0" fillId="0" borderId="0" xfId="0" applyNumberFormat="1" applyBorder="1"/>
    <xf numFmtId="0" fontId="0" fillId="0" borderId="0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abSelected="1" workbookViewId="0">
      <selection activeCell="M23" sqref="M22:M23"/>
    </sheetView>
  </sheetViews>
  <sheetFormatPr baseColWidth="10" defaultRowHeight="15" x14ac:dyDescent="0.25"/>
  <cols>
    <col min="2" max="2" width="15.7109375" customWidth="1"/>
    <col min="3" max="5" width="6.7109375" customWidth="1"/>
    <col min="6" max="8" width="11.7109375" customWidth="1"/>
    <col min="9" max="10" width="6.7109375" customWidth="1"/>
    <col min="11" max="13" width="11.7109375" customWidth="1"/>
  </cols>
  <sheetData>
    <row r="1" spans="1:31" x14ac:dyDescent="0.25">
      <c r="D1" s="10"/>
      <c r="E1" s="10"/>
    </row>
    <row r="2" spans="1:31" x14ac:dyDescent="0.25">
      <c r="B2" s="4" t="s">
        <v>9</v>
      </c>
      <c r="C2" s="11" t="s">
        <v>23</v>
      </c>
      <c r="D2" s="2" t="s">
        <v>5</v>
      </c>
      <c r="E2" s="2">
        <f>VLOOKUP($C$4,$Y$7:$AB$11,2,FALSE)</f>
        <v>0.17</v>
      </c>
    </row>
    <row r="3" spans="1:31" ht="18.75" x14ac:dyDescent="0.35">
      <c r="B3" s="2" t="s">
        <v>10</v>
      </c>
      <c r="C3" s="12">
        <f>IF(C2="A",0.42,IF(C2="B",0.45,0.52))</f>
        <v>0.42</v>
      </c>
      <c r="D3" s="2" t="s">
        <v>16</v>
      </c>
      <c r="E3" s="2">
        <f>VLOOKUP($C$4,$Y$7:$AB$11,3,FALSE)</f>
        <v>0.01</v>
      </c>
    </row>
    <row r="4" spans="1:31" ht="18" x14ac:dyDescent="0.35">
      <c r="A4" s="10"/>
      <c r="B4" s="4" t="s">
        <v>11</v>
      </c>
      <c r="C4" s="11" t="s">
        <v>1</v>
      </c>
      <c r="D4" s="2" t="s">
        <v>17</v>
      </c>
      <c r="E4" s="2">
        <f>VLOOKUP($C$4,$Y$7:$AB$11,4,FALSE)</f>
        <v>1</v>
      </c>
      <c r="P4" t="s">
        <v>18</v>
      </c>
      <c r="Q4" t="s">
        <v>20</v>
      </c>
      <c r="R4" t="s">
        <v>13</v>
      </c>
      <c r="S4" t="s">
        <v>14</v>
      </c>
      <c r="T4" t="s">
        <v>19</v>
      </c>
      <c r="U4" t="s">
        <v>21</v>
      </c>
      <c r="V4" t="s">
        <v>13</v>
      </c>
      <c r="W4" t="s">
        <v>14</v>
      </c>
    </row>
    <row r="5" spans="1:31" ht="18.75" x14ac:dyDescent="0.35">
      <c r="B5" s="5" t="s">
        <v>15</v>
      </c>
      <c r="C5" s="5" t="s">
        <v>12</v>
      </c>
      <c r="D5" s="5" t="s">
        <v>24</v>
      </c>
      <c r="E5" s="5" t="s">
        <v>25</v>
      </c>
      <c r="F5" s="5" t="s">
        <v>29</v>
      </c>
      <c r="G5" s="5" t="s">
        <v>30</v>
      </c>
      <c r="H5" s="5" t="s">
        <v>32</v>
      </c>
      <c r="I5" s="5" t="s">
        <v>26</v>
      </c>
      <c r="J5" s="5" t="s">
        <v>27</v>
      </c>
      <c r="K5" s="5" t="s">
        <v>28</v>
      </c>
      <c r="L5" s="5" t="s">
        <v>31</v>
      </c>
      <c r="M5" s="5" t="s">
        <v>33</v>
      </c>
      <c r="O5" t="s">
        <v>8</v>
      </c>
    </row>
    <row r="6" spans="1:31" x14ac:dyDescent="0.25">
      <c r="B6" s="4">
        <v>3</v>
      </c>
      <c r="C6" s="3">
        <f>O6*(O6+7*$E$2)</f>
        <v>2.0940827821987913</v>
      </c>
      <c r="D6" s="7">
        <f>R6</f>
        <v>0.8</v>
      </c>
      <c r="E6" s="7">
        <f>S6</f>
        <v>0.5</v>
      </c>
      <c r="F6" s="3">
        <f>$C$3*C6*(D6+E6)</f>
        <v>1.1433691990805401</v>
      </c>
      <c r="G6" s="7">
        <f>F6*B6*P6</f>
        <v>137.2043038896648</v>
      </c>
      <c r="H6" s="7">
        <f t="shared" ref="H6:H15" si="0">H7+G6</f>
        <v>2418.0469914783598</v>
      </c>
      <c r="I6" s="7">
        <f>V6</f>
        <v>0.8</v>
      </c>
      <c r="J6" s="7">
        <f>W6</f>
        <v>0.5</v>
      </c>
      <c r="K6" s="3">
        <f>$C$3*C6*(I6+J6)</f>
        <v>1.1433691990805401</v>
      </c>
      <c r="L6" s="7">
        <f>K6*B6*T6</f>
        <v>137.2043038896648</v>
      </c>
      <c r="M6" s="7">
        <f t="shared" ref="M6:M15" si="1">M7+L6</f>
        <v>2418.0469914783598</v>
      </c>
      <c r="O6">
        <f t="shared" ref="O6:O17" si="2">$E$2*LN(MAX(B6,$E$4)/$E$3)</f>
        <v>0.96964302069155428</v>
      </c>
      <c r="P6" s="8">
        <v>40</v>
      </c>
      <c r="Q6" s="1">
        <f>IF(ROUNDUP($B$17/P6,2)&gt;=6,"-",ROUNDUP($B$17/P6,2))</f>
        <v>0.9</v>
      </c>
      <c r="R6" s="6">
        <f>IF(Q6="-","-",IF(Q6&gt;0.5,0.8,0.7))</f>
        <v>0.8</v>
      </c>
      <c r="S6" s="6">
        <f>IF(Q6="-","-",IF(Q6&lt;=0.25,0.3,IF(Q6&lt;=0.8,0.4,IF(Q6&lt;=1,0.5,IF(Q6&lt;=1.25,0.6,0.7)))))</f>
        <v>0.5</v>
      </c>
      <c r="T6" s="8">
        <v>40</v>
      </c>
      <c r="U6" s="1">
        <f>IF(ROUNDUP($B$17/T6,2)&gt;=6,"-",ROUNDUP($B$17/T6,2))</f>
        <v>0.9</v>
      </c>
      <c r="V6" s="6">
        <f>IF(U6="-","-",IF(U6&gt;0.5,0.8,0.7))</f>
        <v>0.8</v>
      </c>
      <c r="W6" s="6">
        <f>IF(U6="-","-",IF(U6&lt;=0.25,0.3,IF(U6&lt;=0.8,0.4,IF(U6&lt;=1,0.5,IF(U6&lt;=1.25,0.6,0.7)))))</f>
        <v>0.5</v>
      </c>
      <c r="Y6" t="s">
        <v>11</v>
      </c>
      <c r="Z6" t="s">
        <v>5</v>
      </c>
      <c r="AA6" t="s">
        <v>6</v>
      </c>
      <c r="AB6" t="s">
        <v>7</v>
      </c>
    </row>
    <row r="7" spans="1:31" x14ac:dyDescent="0.25">
      <c r="B7" s="4">
        <f>B6+3</f>
        <v>6</v>
      </c>
      <c r="C7" s="3">
        <f t="shared" ref="C7:C17" si="3">O7*(O7+7*$E$2)</f>
        <v>2.4767073597485774</v>
      </c>
      <c r="D7" s="7">
        <f t="shared" ref="D7:D17" si="4">R7</f>
        <v>0.8</v>
      </c>
      <c r="E7" s="7">
        <f t="shared" ref="E7:E17" si="5">S7</f>
        <v>0.5</v>
      </c>
      <c r="F7" s="3">
        <f t="shared" ref="F7:F17" si="6">$C$3*C7*(D7+E7)</f>
        <v>1.3522822184227232</v>
      </c>
      <c r="G7" s="7">
        <f>F7*(B7-B6)*P7</f>
        <v>162.27386621072679</v>
      </c>
      <c r="H7" s="7">
        <f t="shared" si="0"/>
        <v>2280.8426875886948</v>
      </c>
      <c r="I7" s="7">
        <f t="shared" ref="I7:I17" si="7">V7</f>
        <v>0.8</v>
      </c>
      <c r="J7" s="7">
        <f t="shared" ref="J7:J17" si="8">W7</f>
        <v>0.5</v>
      </c>
      <c r="K7" s="3">
        <f t="shared" ref="K7:K17" si="9">$C$3*C7*(I7+J7)</f>
        <v>1.3522822184227232</v>
      </c>
      <c r="L7" s="7">
        <f>K7*(B7-B6)*T7</f>
        <v>162.27386621072679</v>
      </c>
      <c r="M7" s="7">
        <f t="shared" si="1"/>
        <v>2280.8426875886948</v>
      </c>
      <c r="N7" s="9"/>
      <c r="O7">
        <f t="shared" si="2"/>
        <v>1.0874780413867449</v>
      </c>
      <c r="P7" s="8">
        <v>40</v>
      </c>
      <c r="Q7" s="1">
        <f t="shared" ref="Q7:Q17" si="10">IF(ROUNDUP($B$17/P7,2)&gt;=6,"-",ROUNDUP($B$17/P7,2))</f>
        <v>0.9</v>
      </c>
      <c r="R7" s="6">
        <f t="shared" ref="R7:R17" si="11">IF(Q7="-","-",IF(Q7&gt;0.5,0.8,0.7))</f>
        <v>0.8</v>
      </c>
      <c r="S7" s="6">
        <f t="shared" ref="S7:S17" si="12">IF(Q7="-","-",IF(Q7&lt;=0.25,0.3,IF(Q7&lt;=0.8,0.4,IF(Q7&lt;=1,0.5,IF(Q7&lt;=1.25,0.6,0.7)))))</f>
        <v>0.5</v>
      </c>
      <c r="T7" s="8">
        <v>40</v>
      </c>
      <c r="U7" s="1">
        <f t="shared" ref="U7:U17" si="13">IF(ROUNDUP($B$17/T7,2)&gt;=6,"-",ROUNDUP($B$17/T7,2))</f>
        <v>0.9</v>
      </c>
      <c r="V7" s="6">
        <f t="shared" ref="V7:V16" si="14">IF(U7="-","-",IF(U7&gt;0.5,0.8,0.7))</f>
        <v>0.8</v>
      </c>
      <c r="W7" s="6">
        <f t="shared" ref="W7:W16" si="15">IF(U7="-","-",IF(U7&lt;=0.25,0.3,IF(U7&lt;=0.8,0.4,IF(U7&lt;=1,0.5,IF(U7&lt;=1.25,0.6,0.7)))))</f>
        <v>0.5</v>
      </c>
      <c r="Y7" t="s">
        <v>0</v>
      </c>
      <c r="Z7">
        <v>0.156</v>
      </c>
      <c r="AA7">
        <v>3.0000000000000001E-3</v>
      </c>
      <c r="AB7">
        <v>1</v>
      </c>
    </row>
    <row r="8" spans="1:31" x14ac:dyDescent="0.25">
      <c r="B8" s="4">
        <f t="shared" ref="B8:B17" si="16">B7+3</f>
        <v>9</v>
      </c>
      <c r="C8" s="3">
        <f t="shared" si="3"/>
        <v>2.7134018641358568</v>
      </c>
      <c r="D8" s="7">
        <f t="shared" si="4"/>
        <v>0.8</v>
      </c>
      <c r="E8" s="7">
        <f t="shared" si="5"/>
        <v>0.5</v>
      </c>
      <c r="F8" s="3">
        <f t="shared" si="6"/>
        <v>1.4815174178181776</v>
      </c>
      <c r="G8" s="7">
        <f t="shared" ref="G8:G17" si="17">F8*(B8-B7)*P8</f>
        <v>177.7820901381813</v>
      </c>
      <c r="H8" s="7">
        <f t="shared" si="0"/>
        <v>2118.5688213779681</v>
      </c>
      <c r="I8" s="7">
        <f t="shared" si="7"/>
        <v>0.8</v>
      </c>
      <c r="J8" s="7">
        <f t="shared" si="8"/>
        <v>0.5</v>
      </c>
      <c r="K8" s="3">
        <f t="shared" si="9"/>
        <v>1.4815174178181776</v>
      </c>
      <c r="L8" s="7">
        <f t="shared" ref="L8:L17" si="18">K8*(B8-B7)*T8</f>
        <v>177.7820901381813</v>
      </c>
      <c r="M8" s="7">
        <f t="shared" si="1"/>
        <v>2118.5688213779681</v>
      </c>
      <c r="N8" s="9"/>
      <c r="O8">
        <f t="shared" si="2"/>
        <v>1.1564071097651329</v>
      </c>
      <c r="P8" s="8">
        <v>40</v>
      </c>
      <c r="Q8" s="1">
        <f t="shared" si="10"/>
        <v>0.9</v>
      </c>
      <c r="R8" s="6">
        <f t="shared" si="11"/>
        <v>0.8</v>
      </c>
      <c r="S8" s="6">
        <f t="shared" si="12"/>
        <v>0.5</v>
      </c>
      <c r="T8" s="8">
        <v>40</v>
      </c>
      <c r="U8" s="1">
        <f t="shared" si="13"/>
        <v>0.9</v>
      </c>
      <c r="V8" s="6">
        <f t="shared" si="14"/>
        <v>0.8</v>
      </c>
      <c r="W8" s="6">
        <f t="shared" si="15"/>
        <v>0.5</v>
      </c>
      <c r="Y8" t="s">
        <v>1</v>
      </c>
      <c r="Z8">
        <v>0.17</v>
      </c>
      <c r="AA8">
        <v>0.01</v>
      </c>
      <c r="AB8">
        <v>1</v>
      </c>
    </row>
    <row r="9" spans="1:31" x14ac:dyDescent="0.25">
      <c r="B9" s="4">
        <f t="shared" si="16"/>
        <v>12</v>
      </c>
      <c r="C9" s="3">
        <f t="shared" si="3"/>
        <v>2.8871021215028358</v>
      </c>
      <c r="D9" s="7">
        <f t="shared" si="4"/>
        <v>0.8</v>
      </c>
      <c r="E9" s="7">
        <f t="shared" si="5"/>
        <v>0.5</v>
      </c>
      <c r="F9" s="3">
        <f t="shared" si="6"/>
        <v>1.5763577583405486</v>
      </c>
      <c r="G9" s="7">
        <f t="shared" si="17"/>
        <v>189.16293100086585</v>
      </c>
      <c r="H9" s="7">
        <f t="shared" si="0"/>
        <v>1940.7867312397868</v>
      </c>
      <c r="I9" s="7">
        <f t="shared" si="7"/>
        <v>0.8</v>
      </c>
      <c r="J9" s="7">
        <f t="shared" si="8"/>
        <v>0.5</v>
      </c>
      <c r="K9" s="3">
        <f t="shared" si="9"/>
        <v>1.5763577583405486</v>
      </c>
      <c r="L9" s="7">
        <f t="shared" si="18"/>
        <v>189.16293100086585</v>
      </c>
      <c r="M9" s="7">
        <f t="shared" si="1"/>
        <v>1940.7867312397868</v>
      </c>
      <c r="N9" s="9"/>
      <c r="O9">
        <f t="shared" si="2"/>
        <v>1.2053130620819357</v>
      </c>
      <c r="P9" s="8">
        <v>40</v>
      </c>
      <c r="Q9" s="1">
        <f t="shared" si="10"/>
        <v>0.9</v>
      </c>
      <c r="R9" s="6">
        <f t="shared" si="11"/>
        <v>0.8</v>
      </c>
      <c r="S9" s="6">
        <f t="shared" si="12"/>
        <v>0.5</v>
      </c>
      <c r="T9" s="8">
        <v>40</v>
      </c>
      <c r="U9" s="1">
        <f t="shared" si="13"/>
        <v>0.9</v>
      </c>
      <c r="V9" s="6">
        <f t="shared" si="14"/>
        <v>0.8</v>
      </c>
      <c r="W9" s="6">
        <f t="shared" si="15"/>
        <v>0.5</v>
      </c>
      <c r="Y9" t="s">
        <v>2</v>
      </c>
      <c r="Z9">
        <v>0.19</v>
      </c>
      <c r="AA9">
        <v>0.05</v>
      </c>
      <c r="AB9">
        <v>2</v>
      </c>
    </row>
    <row r="10" spans="1:31" x14ac:dyDescent="0.25">
      <c r="B10" s="4">
        <f t="shared" si="16"/>
        <v>15</v>
      </c>
      <c r="C10" s="3">
        <f t="shared" si="3"/>
        <v>3.0251287455397966</v>
      </c>
      <c r="D10" s="7">
        <f t="shared" si="4"/>
        <v>0.8</v>
      </c>
      <c r="E10" s="7">
        <f t="shared" si="5"/>
        <v>0.5</v>
      </c>
      <c r="F10" s="3">
        <f t="shared" si="6"/>
        <v>1.6517202950647287</v>
      </c>
      <c r="G10" s="7">
        <f t="shared" si="17"/>
        <v>198.20643540776743</v>
      </c>
      <c r="H10" s="7">
        <f t="shared" si="0"/>
        <v>1751.6238002389209</v>
      </c>
      <c r="I10" s="7">
        <f t="shared" si="7"/>
        <v>0.8</v>
      </c>
      <c r="J10" s="7">
        <f t="shared" si="8"/>
        <v>0.5</v>
      </c>
      <c r="K10" s="3">
        <f t="shared" si="9"/>
        <v>1.6517202950647287</v>
      </c>
      <c r="L10" s="7">
        <f t="shared" si="18"/>
        <v>198.20643540776743</v>
      </c>
      <c r="M10" s="7">
        <f t="shared" si="1"/>
        <v>1751.6238002389209</v>
      </c>
      <c r="N10" s="9"/>
      <c r="O10">
        <f t="shared" si="2"/>
        <v>1.2432474658053514</v>
      </c>
      <c r="P10" s="8">
        <v>40</v>
      </c>
      <c r="Q10" s="1">
        <f t="shared" si="10"/>
        <v>0.9</v>
      </c>
      <c r="R10" s="6">
        <f t="shared" si="11"/>
        <v>0.8</v>
      </c>
      <c r="S10" s="6">
        <f t="shared" si="12"/>
        <v>0.5</v>
      </c>
      <c r="T10" s="8">
        <v>40</v>
      </c>
      <c r="U10" s="1">
        <f t="shared" si="13"/>
        <v>0.9</v>
      </c>
      <c r="V10" s="6">
        <f t="shared" si="14"/>
        <v>0.8</v>
      </c>
      <c r="W10" s="6">
        <f t="shared" si="15"/>
        <v>0.5</v>
      </c>
      <c r="Y10" t="s">
        <v>3</v>
      </c>
      <c r="Z10">
        <v>0.22</v>
      </c>
      <c r="AA10">
        <v>0.3</v>
      </c>
      <c r="AB10">
        <v>5</v>
      </c>
    </row>
    <row r="11" spans="1:31" x14ac:dyDescent="0.25">
      <c r="B11" s="4">
        <f t="shared" si="16"/>
        <v>18</v>
      </c>
      <c r="C11" s="3">
        <f t="shared" si="3"/>
        <v>3.14004114228785</v>
      </c>
      <c r="D11" s="7">
        <f t="shared" si="4"/>
        <v>0.8</v>
      </c>
      <c r="E11" s="7">
        <f t="shared" si="5"/>
        <v>0.5</v>
      </c>
      <c r="F11" s="3">
        <f t="shared" si="6"/>
        <v>1.7144624636891661</v>
      </c>
      <c r="G11" s="7">
        <f t="shared" si="17"/>
        <v>205.73549564269993</v>
      </c>
      <c r="H11" s="7">
        <f t="shared" si="0"/>
        <v>1553.4173648311535</v>
      </c>
      <c r="I11" s="7">
        <f t="shared" si="7"/>
        <v>0.8</v>
      </c>
      <c r="J11" s="7">
        <f t="shared" si="8"/>
        <v>0.5</v>
      </c>
      <c r="K11" s="3">
        <f t="shared" si="9"/>
        <v>1.7144624636891661</v>
      </c>
      <c r="L11" s="7">
        <f t="shared" si="18"/>
        <v>205.73549564269993</v>
      </c>
      <c r="M11" s="7">
        <f t="shared" si="1"/>
        <v>1553.4173648311535</v>
      </c>
      <c r="N11" s="9"/>
      <c r="O11">
        <f t="shared" si="2"/>
        <v>1.2742421304603238</v>
      </c>
      <c r="P11" s="8">
        <v>40</v>
      </c>
      <c r="Q11" s="1">
        <f t="shared" si="10"/>
        <v>0.9</v>
      </c>
      <c r="R11" s="6">
        <f t="shared" si="11"/>
        <v>0.8</v>
      </c>
      <c r="S11" s="6">
        <f t="shared" si="12"/>
        <v>0.5</v>
      </c>
      <c r="T11" s="8">
        <v>40</v>
      </c>
      <c r="U11" s="1">
        <f t="shared" si="13"/>
        <v>0.9</v>
      </c>
      <c r="V11" s="6">
        <f t="shared" si="14"/>
        <v>0.8</v>
      </c>
      <c r="W11" s="6">
        <f t="shared" si="15"/>
        <v>0.5</v>
      </c>
      <c r="Y11" t="s">
        <v>4</v>
      </c>
      <c r="Z11">
        <v>0.24</v>
      </c>
      <c r="AA11">
        <v>1</v>
      </c>
      <c r="AB11">
        <v>10</v>
      </c>
    </row>
    <row r="12" spans="1:31" x14ac:dyDescent="0.25">
      <c r="B12" s="4">
        <f t="shared" si="16"/>
        <v>21</v>
      </c>
      <c r="C12" s="3">
        <f t="shared" si="3"/>
        <v>3.2386971579338373</v>
      </c>
      <c r="D12" s="7">
        <f t="shared" si="4"/>
        <v>0.8</v>
      </c>
      <c r="E12" s="7">
        <f t="shared" si="5"/>
        <v>0.5</v>
      </c>
      <c r="F12" s="3">
        <f t="shared" si="6"/>
        <v>1.7683286482318752</v>
      </c>
      <c r="G12" s="7">
        <f t="shared" si="17"/>
        <v>212.19943778782499</v>
      </c>
      <c r="H12" s="7">
        <f t="shared" si="0"/>
        <v>1347.6818691884534</v>
      </c>
      <c r="I12" s="7">
        <f t="shared" si="7"/>
        <v>0.8</v>
      </c>
      <c r="J12" s="7">
        <f t="shared" si="8"/>
        <v>0.5</v>
      </c>
      <c r="K12" s="3">
        <f t="shared" si="9"/>
        <v>1.7683286482318752</v>
      </c>
      <c r="L12" s="7">
        <f t="shared" si="18"/>
        <v>212.19943778782499</v>
      </c>
      <c r="M12" s="7">
        <f t="shared" si="1"/>
        <v>1347.6818691884534</v>
      </c>
      <c r="N12" s="9"/>
      <c r="O12">
        <f t="shared" si="2"/>
        <v>1.3004477460309576</v>
      </c>
      <c r="P12" s="8">
        <v>40</v>
      </c>
      <c r="Q12" s="1">
        <f t="shared" si="10"/>
        <v>0.9</v>
      </c>
      <c r="R12" s="6">
        <f t="shared" si="11"/>
        <v>0.8</v>
      </c>
      <c r="S12" s="6">
        <f t="shared" si="12"/>
        <v>0.5</v>
      </c>
      <c r="T12" s="8">
        <v>40</v>
      </c>
      <c r="U12" s="1">
        <f t="shared" si="13"/>
        <v>0.9</v>
      </c>
      <c r="V12" s="6">
        <f t="shared" si="14"/>
        <v>0.8</v>
      </c>
      <c r="W12" s="6">
        <f t="shared" si="15"/>
        <v>0.5</v>
      </c>
    </row>
    <row r="13" spans="1:31" x14ac:dyDescent="0.25">
      <c r="B13" s="4">
        <f t="shared" si="16"/>
        <v>24</v>
      </c>
      <c r="C13" s="3">
        <f t="shared" si="3"/>
        <v>3.3252670674615663</v>
      </c>
      <c r="D13" s="7">
        <f t="shared" si="4"/>
        <v>0.8</v>
      </c>
      <c r="E13" s="7">
        <f t="shared" si="5"/>
        <v>0.5</v>
      </c>
      <c r="F13" s="3">
        <f t="shared" si="6"/>
        <v>1.8155958188340151</v>
      </c>
      <c r="G13" s="7">
        <f t="shared" si="17"/>
        <v>217.87149826008181</v>
      </c>
      <c r="H13" s="7">
        <f t="shared" si="0"/>
        <v>1135.4824314006285</v>
      </c>
      <c r="I13" s="7">
        <f t="shared" si="7"/>
        <v>0.8</v>
      </c>
      <c r="J13" s="7">
        <f t="shared" si="8"/>
        <v>0.5</v>
      </c>
      <c r="K13" s="3">
        <f t="shared" si="9"/>
        <v>1.8155958188340151</v>
      </c>
      <c r="L13" s="7">
        <f t="shared" si="18"/>
        <v>217.87149826008181</v>
      </c>
      <c r="M13" s="7">
        <f t="shared" si="1"/>
        <v>1135.4824314006285</v>
      </c>
      <c r="N13" s="9"/>
      <c r="O13">
        <f t="shared" si="2"/>
        <v>1.3231480827771265</v>
      </c>
      <c r="P13" s="8">
        <v>40</v>
      </c>
      <c r="Q13" s="1">
        <f t="shared" si="10"/>
        <v>0.9</v>
      </c>
      <c r="R13" s="6">
        <f t="shared" si="11"/>
        <v>0.8</v>
      </c>
      <c r="S13" s="6">
        <f t="shared" si="12"/>
        <v>0.5</v>
      </c>
      <c r="T13" s="8">
        <v>40</v>
      </c>
      <c r="U13" s="1">
        <f t="shared" si="13"/>
        <v>0.9</v>
      </c>
      <c r="V13" s="6">
        <f t="shared" si="14"/>
        <v>0.8</v>
      </c>
      <c r="W13" s="6">
        <f t="shared" si="15"/>
        <v>0.5</v>
      </c>
      <c r="Y13" t="s">
        <v>22</v>
      </c>
      <c r="Z13">
        <v>0.25</v>
      </c>
      <c r="AA13">
        <v>0.5</v>
      </c>
      <c r="AB13">
        <v>0.75</v>
      </c>
      <c r="AC13">
        <v>1</v>
      </c>
      <c r="AD13">
        <v>1.25</v>
      </c>
      <c r="AE13">
        <v>5</v>
      </c>
    </row>
    <row r="14" spans="1:31" x14ac:dyDescent="0.25">
      <c r="B14" s="4">
        <f t="shared" si="16"/>
        <v>27</v>
      </c>
      <c r="C14" s="3">
        <f t="shared" si="3"/>
        <v>3.4024825960078893</v>
      </c>
      <c r="D14" s="7">
        <f t="shared" si="4"/>
        <v>0.8</v>
      </c>
      <c r="E14" s="7">
        <f t="shared" si="5"/>
        <v>0.5</v>
      </c>
      <c r="F14" s="3">
        <f t="shared" si="6"/>
        <v>1.8577554974203077</v>
      </c>
      <c r="G14" s="7">
        <f t="shared" si="17"/>
        <v>222.93065969043693</v>
      </c>
      <c r="H14" s="7">
        <f t="shared" si="0"/>
        <v>917.61093314054665</v>
      </c>
      <c r="I14" s="7">
        <f t="shared" si="7"/>
        <v>0.8</v>
      </c>
      <c r="J14" s="7">
        <f t="shared" si="8"/>
        <v>0.5</v>
      </c>
      <c r="K14" s="3">
        <f t="shared" si="9"/>
        <v>1.8577554974203077</v>
      </c>
      <c r="L14" s="7">
        <f t="shared" si="18"/>
        <v>222.93065969043693</v>
      </c>
      <c r="M14" s="7">
        <f t="shared" si="1"/>
        <v>917.61093314054665</v>
      </c>
      <c r="N14" s="9"/>
      <c r="O14">
        <f t="shared" si="2"/>
        <v>1.3431711988387116</v>
      </c>
      <c r="P14" s="8">
        <v>40</v>
      </c>
      <c r="Q14" s="1">
        <f t="shared" si="10"/>
        <v>0.9</v>
      </c>
      <c r="R14" s="6">
        <f t="shared" si="11"/>
        <v>0.8</v>
      </c>
      <c r="S14" s="6">
        <f t="shared" si="12"/>
        <v>0.5</v>
      </c>
      <c r="T14" s="8">
        <v>40</v>
      </c>
      <c r="U14" s="1">
        <f t="shared" si="13"/>
        <v>0.9</v>
      </c>
      <c r="V14" s="6">
        <f t="shared" si="14"/>
        <v>0.8</v>
      </c>
      <c r="W14" s="6">
        <f t="shared" si="15"/>
        <v>0.5</v>
      </c>
      <c r="Z14">
        <v>0.7</v>
      </c>
      <c r="AA14">
        <v>0.7</v>
      </c>
      <c r="AB14">
        <v>0.8</v>
      </c>
      <c r="AC14">
        <v>0.8</v>
      </c>
      <c r="AD14">
        <v>0.8</v>
      </c>
      <c r="AE14">
        <v>0.8</v>
      </c>
    </row>
    <row r="15" spans="1:31" x14ac:dyDescent="0.25">
      <c r="B15" s="4">
        <f t="shared" si="16"/>
        <v>30</v>
      </c>
      <c r="C15" s="3">
        <f t="shared" si="3"/>
        <v>3.4722336939941432</v>
      </c>
      <c r="D15" s="7">
        <f t="shared" si="4"/>
        <v>0.8</v>
      </c>
      <c r="E15" s="7">
        <f t="shared" si="5"/>
        <v>0.5</v>
      </c>
      <c r="F15" s="3">
        <f t="shared" si="6"/>
        <v>1.895839596920802</v>
      </c>
      <c r="G15" s="7">
        <f t="shared" si="17"/>
        <v>227.50075163049621</v>
      </c>
      <c r="H15" s="7">
        <f t="shared" si="0"/>
        <v>694.68027345010967</v>
      </c>
      <c r="I15" s="7">
        <f t="shared" si="7"/>
        <v>0.8</v>
      </c>
      <c r="J15" s="7">
        <f t="shared" si="8"/>
        <v>0.5</v>
      </c>
      <c r="K15" s="3">
        <f t="shared" si="9"/>
        <v>1.895839596920802</v>
      </c>
      <c r="L15" s="7">
        <f t="shared" si="18"/>
        <v>227.50075163049621</v>
      </c>
      <c r="M15" s="7">
        <f t="shared" si="1"/>
        <v>694.68027345010967</v>
      </c>
      <c r="N15" s="9"/>
      <c r="O15">
        <f t="shared" si="2"/>
        <v>1.361082486500542</v>
      </c>
      <c r="P15" s="8">
        <v>40</v>
      </c>
      <c r="Q15" s="1">
        <f t="shared" si="10"/>
        <v>0.9</v>
      </c>
      <c r="R15" s="6">
        <f t="shared" si="11"/>
        <v>0.8</v>
      </c>
      <c r="S15" s="6">
        <f t="shared" si="12"/>
        <v>0.5</v>
      </c>
      <c r="T15" s="8">
        <v>40</v>
      </c>
      <c r="U15" s="1">
        <f t="shared" si="13"/>
        <v>0.9</v>
      </c>
      <c r="V15" s="6">
        <f t="shared" si="14"/>
        <v>0.8</v>
      </c>
      <c r="W15" s="6">
        <f t="shared" si="15"/>
        <v>0.5</v>
      </c>
      <c r="Z15">
        <v>0.3</v>
      </c>
      <c r="AA15">
        <v>0.4</v>
      </c>
      <c r="AB15">
        <v>0.4</v>
      </c>
      <c r="AC15">
        <v>0.5</v>
      </c>
      <c r="AD15">
        <v>0.6</v>
      </c>
      <c r="AE15">
        <v>0.7</v>
      </c>
    </row>
    <row r="16" spans="1:31" x14ac:dyDescent="0.25">
      <c r="B16" s="4">
        <f t="shared" si="16"/>
        <v>33</v>
      </c>
      <c r="C16" s="3">
        <f t="shared" si="3"/>
        <v>3.5358839774621176</v>
      </c>
      <c r="D16" s="7">
        <f t="shared" si="4"/>
        <v>0.8</v>
      </c>
      <c r="E16" s="7">
        <f t="shared" si="5"/>
        <v>0.5</v>
      </c>
      <c r="F16" s="3">
        <f t="shared" si="6"/>
        <v>1.9305926516943162</v>
      </c>
      <c r="G16" s="7">
        <f t="shared" si="17"/>
        <v>231.67111820331795</v>
      </c>
      <c r="H16" s="7">
        <f>H17+G16</f>
        <v>467.17952181961346</v>
      </c>
      <c r="I16" s="7">
        <f t="shared" si="7"/>
        <v>0.8</v>
      </c>
      <c r="J16" s="7">
        <f t="shared" si="8"/>
        <v>0.5</v>
      </c>
      <c r="K16" s="3">
        <f t="shared" si="9"/>
        <v>1.9305926516943162</v>
      </c>
      <c r="L16" s="7">
        <f t="shared" si="18"/>
        <v>231.67111820331795</v>
      </c>
      <c r="M16" s="7">
        <f>M17+L16</f>
        <v>467.17952181961346</v>
      </c>
      <c r="N16" s="9"/>
      <c r="O16">
        <f t="shared" si="2"/>
        <v>1.3772852170672774</v>
      </c>
      <c r="P16" s="8">
        <v>40</v>
      </c>
      <c r="Q16" s="1">
        <f t="shared" si="10"/>
        <v>0.9</v>
      </c>
      <c r="R16" s="6">
        <f t="shared" si="11"/>
        <v>0.8</v>
      </c>
      <c r="S16" s="6">
        <f t="shared" si="12"/>
        <v>0.5</v>
      </c>
      <c r="T16" s="8">
        <v>40</v>
      </c>
      <c r="U16" s="1">
        <f t="shared" si="13"/>
        <v>0.9</v>
      </c>
      <c r="V16" s="6">
        <f t="shared" si="14"/>
        <v>0.8</v>
      </c>
      <c r="W16" s="6">
        <f t="shared" si="15"/>
        <v>0.5</v>
      </c>
    </row>
    <row r="17" spans="2:23" x14ac:dyDescent="0.25">
      <c r="B17" s="4">
        <f t="shared" si="16"/>
        <v>36</v>
      </c>
      <c r="C17" s="3">
        <f t="shared" si="3"/>
        <v>3.5944506046443152</v>
      </c>
      <c r="D17" s="7">
        <f t="shared" si="4"/>
        <v>0.8</v>
      </c>
      <c r="E17" s="7">
        <f t="shared" si="5"/>
        <v>0.5</v>
      </c>
      <c r="F17" s="3">
        <f t="shared" si="6"/>
        <v>1.962570030135796</v>
      </c>
      <c r="G17" s="7">
        <f t="shared" si="17"/>
        <v>235.50840361629554</v>
      </c>
      <c r="H17" s="7">
        <f>G17</f>
        <v>235.50840361629554</v>
      </c>
      <c r="I17" s="7">
        <f t="shared" si="7"/>
        <v>0.8</v>
      </c>
      <c r="J17" s="7">
        <f t="shared" si="8"/>
        <v>0.5</v>
      </c>
      <c r="K17" s="3">
        <f t="shared" si="9"/>
        <v>1.962570030135796</v>
      </c>
      <c r="L17" s="7">
        <f t="shared" si="18"/>
        <v>235.50840361629554</v>
      </c>
      <c r="M17" s="7">
        <f>L17</f>
        <v>235.50840361629554</v>
      </c>
      <c r="N17" s="9"/>
      <c r="O17">
        <f t="shared" si="2"/>
        <v>1.3920771511555143</v>
      </c>
      <c r="P17" s="8">
        <v>40</v>
      </c>
      <c r="Q17" s="1">
        <f t="shared" si="10"/>
        <v>0.9</v>
      </c>
      <c r="R17" s="6">
        <f t="shared" si="11"/>
        <v>0.8</v>
      </c>
      <c r="S17" s="6">
        <f t="shared" si="12"/>
        <v>0.5</v>
      </c>
      <c r="T17" s="8">
        <v>40</v>
      </c>
      <c r="U17" s="1">
        <f t="shared" si="13"/>
        <v>0.9</v>
      </c>
      <c r="V17" s="6">
        <f>IF(U17="-","-",IF(U17&gt;0.5,0.8,0.7))</f>
        <v>0.8</v>
      </c>
      <c r="W17" s="6">
        <f>IF(U17="-","-",IF(U17&lt;=0.25,0.3,IF(U17&lt;=0.8,0.4,IF(U17&lt;=1,0.5,IF(U17&lt;=1.25,0.6,0.7)))))</f>
        <v>0.5</v>
      </c>
    </row>
  </sheetData>
  <dataValidations count="2">
    <dataValidation type="list" allowBlank="1" showInputMessage="1" showErrorMessage="1" sqref="C2" xr:uid="{00000000-0002-0000-0000-000001000000}">
      <formula1>"A,B,C"</formula1>
    </dataValidation>
    <dataValidation type="list" allowBlank="1" showInputMessage="1" showErrorMessage="1" sqref="C4" xr:uid="{00000000-0002-0000-0000-000000000000}">
      <formula1>$Y$7:$Y$11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</dc:creator>
  <cp:lastModifiedBy>ALEJANDRO CALLE GARCIA</cp:lastModifiedBy>
  <dcterms:created xsi:type="dcterms:W3CDTF">2018-07-05T09:53:23Z</dcterms:created>
  <dcterms:modified xsi:type="dcterms:W3CDTF">2025-11-14T10:38:22Z</dcterms:modified>
</cp:coreProperties>
</file>